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<sst xmlns="http://schemas.openxmlformats.org/spreadsheetml/2006/main" count="164" uniqueCount="113">
  <si>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</si>
  <si>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</si>
  <si>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</si>
  <si>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</si>
  <si>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</si>
  <si>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</si>
  <si>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</si>
  <si>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</si>
  <si>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</si>
  <si>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</si>
  <si>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</si>
  <si>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</si>
  <si>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</si>
  <si>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</si>
  <si>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</si>
  <si>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</si>
  <si>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</si>
  <si>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</si>
  <si>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</si>
  <si>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</si>
  <si>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</si>
  <si>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</si>
  <si>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</si>
  <si>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</si>
  <si>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</si>
  <si>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</si>
  <si>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</si>
  <si>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</si>
  <si>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</si>
  <si>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</si>
  <si>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</si>
  <si>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</si>
  <si>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</si>
  <si>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</si>
  <si>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</si>
  <si>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</si>
  <si>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</si>
  <si>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</si>
  <si>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</si>
  <si>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</si>
  <si>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</si>
  <si>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</si>
  <si>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</si>
  <si>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</si>
  <si>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</si>
  <si>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</si>
  <si>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</si>
  <si>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</si>
  <si>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</si>
  <si>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</si>
  <si>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</si>
  <si>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</si>
  <si>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</si>
  <si>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</si>
  <si>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</si>
  <si>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</si>
  <si>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</si>
  <si>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</si>
  <si>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</si>
  <si>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</si>
  <si>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</si>
  <si>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</si>
  <si>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</si>
  <si>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</si>
  <si>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</si>
  <si>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</si>
  <si>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</si>
  <si>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</si>
  <si>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</si>
  <si>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</si>
  <si>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</si>
  <si>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</si>
  <si>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</si>
  <si>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</si>
  <si>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</si>
  <si>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</si>
  <si>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</si>
  <si>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</si>
  <si>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</si>
  <si>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</si>
  <si>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</si>
  <si>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</si>
  <si>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</si>
  <si>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</si>
  <si>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</si>
  <si>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</si>
  <si>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</si>
  <si>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</si>
  <si>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</si>
  <si>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</si>
  <si>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</si>
  <si>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</si>
  <si>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</si>
  <si>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</si>
  <si>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</si>
  <si>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</si>
  <si>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</si>
  <si>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</si>
  <si>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</si>
  <si>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</si>
  <si>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</si>
  <si>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</si>
  <si>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</si>
  <si>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</si>
  <si>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</si>
  <si>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</si>
  <si>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</si>
  <si>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</si>
  <si>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</si>
  <si>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</si>
  <si>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</si>
  <si>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</si>
  <si>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29.01.2018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</si>
</sst>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6390.099999999999</c:v>
                </c:pt>
                <c:pt idx="1">
                  <c:v>6328.41</c:v>
                </c:pt>
                <c:pt idx="3">
                  <c:v>61.6899999999996</c:v>
                </c:pt>
              </c:numCache>
            </c:numRef>
          </c:val>
          <c:shape val="box"/>
        </c:ser>
        <c:shape val="box"/>
        <c:axId val="13619881"/>
        <c:axId val="247694"/>
      </c:bar3DChart>
      <c:catAx>
        <c:axId val="1361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694"/>
        <c:crosses val="autoZero"/>
        <c:auto val="1"/>
        <c:lblOffset val="100"/>
        <c:tickLblSkip val="1"/>
        <c:noMultiLvlLbl val="0"/>
      </c:catAx>
      <c:valAx>
        <c:axId val="24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9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20972.499999999996</c:v>
                </c:pt>
                <c:pt idx="1">
                  <c:v>8282.7</c:v>
                </c:pt>
                <c:pt idx="2">
                  <c:v>18784.8</c:v>
                </c:pt>
                <c:pt idx="3">
                  <c:v>267.7</c:v>
                </c:pt>
                <c:pt idx="4">
                  <c:v>785.2</c:v>
                </c:pt>
                <c:pt idx="5">
                  <c:v>1126.3</c:v>
                </c:pt>
                <c:pt idx="6">
                  <c:v>8.499999999997044</c:v>
                </c:pt>
              </c:numCache>
            </c:numRef>
          </c:val>
          <c:shape val="box"/>
        </c:ser>
        <c:shape val="box"/>
        <c:axId val="17090887"/>
        <c:axId val="38420516"/>
      </c:bar3DChart>
      <c:catAx>
        <c:axId val="1709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0516"/>
        <c:crosses val="autoZero"/>
        <c:auto val="1"/>
        <c:lblOffset val="100"/>
        <c:tickLblSkip val="1"/>
        <c:noMultiLvlLbl val="0"/>
      </c:catAx>
      <c:valAx>
        <c:axId val="38420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9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19482.9</c:v>
                </c:pt>
                <c:pt idx="1">
                  <c:v>19089.7</c:v>
                </c:pt>
                <c:pt idx="2">
                  <c:v>19482.9</c:v>
                </c:pt>
              </c:numCache>
            </c:numRef>
          </c:val>
          <c:shape val="box"/>
        </c:ser>
        <c:shape val="box"/>
        <c:axId val="33769909"/>
        <c:axId val="48422346"/>
      </c:bar3DChart>
      <c:catAx>
        <c:axId val="3376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22346"/>
        <c:crosses val="autoZero"/>
        <c:auto val="1"/>
        <c:lblOffset val="100"/>
        <c:tickLblSkip val="1"/>
        <c:noMultiLvlLbl val="0"/>
      </c:catAx>
      <c:valAx>
        <c:axId val="48422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9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636.5</c:v>
                </c:pt>
                <c:pt idx="1">
                  <c:v>364.6</c:v>
                </c:pt>
                <c:pt idx="3">
                  <c:v>44.8</c:v>
                </c:pt>
                <c:pt idx="4">
                  <c:v>5.1</c:v>
                </c:pt>
                <c:pt idx="5">
                  <c:v>221.99999999999997</c:v>
                </c:pt>
              </c:numCache>
            </c:numRef>
          </c:val>
          <c:shape val="box"/>
        </c:ser>
        <c:shape val="box"/>
        <c:axId val="52807539"/>
        <c:axId val="19841536"/>
      </c:bar3DChart>
      <c:catAx>
        <c:axId val="5280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41536"/>
        <c:crosses val="autoZero"/>
        <c:auto val="1"/>
        <c:lblOffset val="100"/>
        <c:tickLblSkip val="1"/>
        <c:noMultiLvlLbl val="0"/>
      </c:catAx>
      <c:valAx>
        <c:axId val="19841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7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668.1</c:v>
                </c:pt>
                <c:pt idx="1">
                  <c:v>667.1999999999999</c:v>
                </c:pt>
                <c:pt idx="3">
                  <c:v>0.2</c:v>
                </c:pt>
                <c:pt idx="4">
                  <c:v>0.2</c:v>
                </c:pt>
                <c:pt idx="6">
                  <c:v>0.500000000000091</c:v>
                </c:pt>
              </c:numCache>
            </c:numRef>
          </c:val>
          <c:shape val="box"/>
        </c:ser>
        <c:shape val="box"/>
        <c:axId val="26888705"/>
        <c:axId val="43381318"/>
      </c:bar3DChart>
      <c:catAx>
        <c:axId val="2688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81318"/>
        <c:crosses val="autoZero"/>
        <c:auto val="1"/>
        <c:lblOffset val="100"/>
        <c:tickLblSkip val="2"/>
        <c:noMultiLvlLbl val="0"/>
      </c:catAx>
      <c:valAx>
        <c:axId val="43381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8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166.8</c:v>
                </c:pt>
                <c:pt idx="1">
                  <c:v>156.8</c:v>
                </c:pt>
                <c:pt idx="5">
                  <c:v>10</c:v>
                </c:pt>
              </c:numCache>
            </c:numRef>
          </c:val>
          <c:shape val="box"/>
        </c:ser>
        <c:shape val="box"/>
        <c:axId val="40520927"/>
        <c:axId val="44480540"/>
      </c:bar3DChart>
      <c:catAx>
        <c:axId val="4052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80540"/>
        <c:crosses val="autoZero"/>
        <c:auto val="1"/>
        <c:lblOffset val="100"/>
        <c:tickLblSkip val="1"/>
        <c:noMultiLvlLbl val="0"/>
      </c:catAx>
      <c:valAx>
        <c:axId val="44480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0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275"/>
          <c:w val="0.85425"/>
          <c:h val="0.70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822.2</c:v>
                </c:pt>
              </c:numCache>
            </c:numRef>
          </c:val>
          <c:shape val="box"/>
        </c:ser>
        <c:shape val="box"/>
        <c:axId val="49258381"/>
        <c:axId val="43385090"/>
      </c:bar3DChart>
      <c:catAx>
        <c:axId val="4925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385090"/>
        <c:crosses val="autoZero"/>
        <c:auto val="1"/>
        <c:lblOffset val="100"/>
        <c:tickLblSkip val="1"/>
        <c:noMultiLvlLbl val="0"/>
      </c:catAx>
      <c:valAx>
        <c:axId val="43385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20972.499999999996</c:v>
                </c:pt>
                <c:pt idx="1">
                  <c:v>19482.9</c:v>
                </c:pt>
                <c:pt idx="2">
                  <c:v>636.5</c:v>
                </c:pt>
                <c:pt idx="3">
                  <c:v>668.1</c:v>
                </c:pt>
                <c:pt idx="4">
                  <c:v>166.8</c:v>
                </c:pt>
                <c:pt idx="5">
                  <c:v>6390.099999999999</c:v>
                </c:pt>
                <c:pt idx="6">
                  <c:v>822.2</c:v>
                </c:pt>
              </c:numCache>
            </c:numRef>
          </c:val>
          <c:shape val="box"/>
        </c:ser>
        <c:shape val="box"/>
        <c:axId val="40781195"/>
        <c:axId val="62439032"/>
      </c:bar3DChart>
      <c:catAx>
        <c:axId val="4078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39032"/>
        <c:crosses val="autoZero"/>
        <c:auto val="1"/>
        <c:lblOffset val="100"/>
        <c:tickLblSkip val="1"/>
        <c:noMultiLvlLbl val="0"/>
      </c:catAx>
      <c:valAx>
        <c:axId val="6243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1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015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26646.209999999995</c:v>
                </c:pt>
                <c:pt idx="1">
                  <c:v>980.4000000000001</c:v>
                </c:pt>
                <c:pt idx="2">
                  <c:v>267.9</c:v>
                </c:pt>
                <c:pt idx="3">
                  <c:v>1403.3999999999999</c:v>
                </c:pt>
                <c:pt idx="4">
                  <c:v>0</c:v>
                </c:pt>
                <c:pt idx="5">
                  <c:v>26241.38999999999</c:v>
                </c:pt>
              </c:numCache>
            </c:numRef>
          </c:val>
          <c:shape val="box"/>
        </c:ser>
        <c:shape val="box"/>
        <c:axId val="13325913"/>
        <c:axId val="47072766"/>
      </c:bar3DChart>
      <c:catAx>
        <c:axId val="1332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72766"/>
        <c:crosses val="autoZero"/>
        <c:auto val="1"/>
        <c:lblOffset val="100"/>
        <c:tickLblSkip val="1"/>
        <c:noMultiLvlLbl val="0"/>
      </c:catAx>
      <c:valAx>
        <c:axId val="47072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1" sqref="D9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7" t="s">
        <v>106</v>
      </c>
      <c r="C3" s="161" t="s">
        <v>109</v>
      </c>
      <c r="D3" s="161" t="s">
        <v>23</v>
      </c>
      <c r="E3" s="161" t="s">
        <v>22</v>
      </c>
      <c r="F3" s="161" t="s">
        <v>107</v>
      </c>
      <c r="G3" s="161" t="s">
        <v>110</v>
      </c>
      <c r="H3" s="161" t="s">
        <v>108</v>
      </c>
      <c r="I3" s="161" t="s">
        <v>111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9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37010.6+B7-192</f>
        <v>55998.2</v>
      </c>
      <c r="C6" s="40">
        <f>111031.8+C7</f>
        <v>168570.6</v>
      </c>
      <c r="D6" s="41">
        <f>18784.8+19.1+1564+604.6</f>
        <v>20972.499999999996</v>
      </c>
      <c r="E6" s="3">
        <f>D6/D152*100</f>
        <v>37.76154902924596</v>
      </c>
      <c r="F6" s="3">
        <f>D6/B6*100</f>
        <v>37.45209667453596</v>
      </c>
      <c r="G6" s="3">
        <f aca="true" t="shared" si="0" ref="G6:G43">D6/C6*100</f>
        <v>12.441374711841801</v>
      </c>
      <c r="H6" s="41">
        <f>B6-D6</f>
        <v>35025.7</v>
      </c>
      <c r="I6" s="41">
        <f aca="true" t="shared" si="1" ref="I6:I43">C6-D6</f>
        <v>147598.1</v>
      </c>
      <c r="K6" s="158"/>
    </row>
    <row r="7" spans="1:12" s="95" customFormat="1" ht="18">
      <c r="A7" s="144" t="s">
        <v>82</v>
      </c>
      <c r="B7" s="145">
        <f>19179.6</f>
        <v>19179.6</v>
      </c>
      <c r="C7" s="146">
        <v>57538.8</v>
      </c>
      <c r="D7" s="147">
        <v>8282.7</v>
      </c>
      <c r="E7" s="148">
        <f>D7/D6*100</f>
        <v>39.49314578614854</v>
      </c>
      <c r="F7" s="148">
        <f>D7/B7*100</f>
        <v>43.184946505662275</v>
      </c>
      <c r="G7" s="148">
        <f>D7/C7*100</f>
        <v>14.394982168554089</v>
      </c>
      <c r="H7" s="147">
        <f>B7-D7</f>
        <v>10896.899999999998</v>
      </c>
      <c r="I7" s="147">
        <f t="shared" si="1"/>
        <v>49256.100000000006</v>
      </c>
      <c r="K7" s="158"/>
      <c r="L7" s="143"/>
    </row>
    <row r="8" spans="1:12" s="94" customFormat="1" ht="18">
      <c r="A8" s="105" t="s">
        <v>3</v>
      </c>
      <c r="B8" s="130">
        <v>47930.9</v>
      </c>
      <c r="C8" s="131">
        <v>143792.8</v>
      </c>
      <c r="D8" s="107">
        <v>18784.8</v>
      </c>
      <c r="E8" s="109">
        <f>D8/D6*100</f>
        <v>89.56872094409347</v>
      </c>
      <c r="F8" s="109">
        <f>D8/B8*100</f>
        <v>39.19141931405419</v>
      </c>
      <c r="G8" s="109">
        <f t="shared" si="0"/>
        <v>13.063797352857723</v>
      </c>
      <c r="H8" s="107">
        <f>B8-D8</f>
        <v>29146.100000000002</v>
      </c>
      <c r="I8" s="107">
        <f t="shared" si="1"/>
        <v>125007.99999999999</v>
      </c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K9" s="158"/>
      <c r="L9" s="143"/>
    </row>
    <row r="10" spans="1:12" s="94" customFormat="1" ht="18">
      <c r="A10" s="105" t="s">
        <v>1</v>
      </c>
      <c r="B10" s="130">
        <v>3147.6</v>
      </c>
      <c r="C10" s="131">
        <v>10964.3</v>
      </c>
      <c r="D10" s="149">
        <f>48.9+218.8</f>
        <v>267.7</v>
      </c>
      <c r="E10" s="109">
        <f>D10/D6*100</f>
        <v>1.2764334247228515</v>
      </c>
      <c r="F10" s="109">
        <f aca="true" t="shared" si="3" ref="F10:F41">D10/B10*100</f>
        <v>8.504892616596772</v>
      </c>
      <c r="G10" s="109">
        <f t="shared" si="0"/>
        <v>2.441560336729203</v>
      </c>
      <c r="H10" s="107">
        <f t="shared" si="2"/>
        <v>2879.9</v>
      </c>
      <c r="I10" s="107">
        <f t="shared" si="1"/>
        <v>10696.599999999999</v>
      </c>
      <c r="K10" s="158"/>
      <c r="L10" s="143"/>
    </row>
    <row r="11" spans="1:12" s="94" customFormat="1" ht="18">
      <c r="A11" s="105" t="s">
        <v>0</v>
      </c>
      <c r="B11" s="130">
        <f>3754.9-98</f>
        <v>3656.9</v>
      </c>
      <c r="C11" s="131">
        <v>9846.2</v>
      </c>
      <c r="D11" s="150">
        <f>19.1+640.6+125.5</f>
        <v>785.2</v>
      </c>
      <c r="E11" s="109">
        <f>D11/D6*100</f>
        <v>3.7439504112528317</v>
      </c>
      <c r="F11" s="109">
        <f t="shared" si="3"/>
        <v>21.471738357625313</v>
      </c>
      <c r="G11" s="109">
        <f t="shared" si="0"/>
        <v>7.974650118827569</v>
      </c>
      <c r="H11" s="107">
        <f t="shared" si="2"/>
        <v>2871.7</v>
      </c>
      <c r="I11" s="107">
        <f t="shared" si="1"/>
        <v>9061</v>
      </c>
      <c r="K11" s="158"/>
      <c r="L11" s="143"/>
    </row>
    <row r="12" spans="1:12" s="94" customFormat="1" ht="18">
      <c r="A12" s="105" t="s">
        <v>14</v>
      </c>
      <c r="B12" s="130">
        <v>1165</v>
      </c>
      <c r="C12" s="131">
        <v>3402</v>
      </c>
      <c r="D12" s="107">
        <f>874.5+251.8</f>
        <v>1126.3</v>
      </c>
      <c r="E12" s="109">
        <f>D12/D6*100</f>
        <v>5.37036595541781</v>
      </c>
      <c r="F12" s="109">
        <f t="shared" si="3"/>
        <v>96.67811158798283</v>
      </c>
      <c r="G12" s="109">
        <f t="shared" si="0"/>
        <v>33.10699588477366</v>
      </c>
      <c r="H12" s="107">
        <f>B12-D12</f>
        <v>38.700000000000045</v>
      </c>
      <c r="I12" s="107">
        <f t="shared" si="1"/>
        <v>2275.7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97.79999999999518</v>
      </c>
      <c r="C13" s="131">
        <f>C6-C8-C9-C10-C11-C12</f>
        <v>565.3000000000175</v>
      </c>
      <c r="D13" s="131">
        <f>D6-D8-D9-D10-D11-D12</f>
        <v>8.499999999997044</v>
      </c>
      <c r="E13" s="109">
        <f>D13/D6*100</f>
        <v>0.040529264513038725</v>
      </c>
      <c r="F13" s="109">
        <f t="shared" si="3"/>
        <v>8.691206543964686</v>
      </c>
      <c r="G13" s="109">
        <f t="shared" si="0"/>
        <v>1.5036263930650595</v>
      </c>
      <c r="H13" s="107">
        <f t="shared" si="2"/>
        <v>89.29999999999814</v>
      </c>
      <c r="I13" s="107">
        <f t="shared" si="1"/>
        <v>556.8000000000204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11439.4+B19-25.4</f>
        <v>33417</v>
      </c>
      <c r="C18" s="40">
        <f>34318.2+C19</f>
        <v>100327</v>
      </c>
      <c r="D18" s="41">
        <f>10253+9229.9</f>
        <v>19482.9</v>
      </c>
      <c r="E18" s="3">
        <f>D18/D152*100</f>
        <v>35.07948425709363</v>
      </c>
      <c r="F18" s="3">
        <f>D18/B18*100</f>
        <v>58.302361073705</v>
      </c>
      <c r="G18" s="3">
        <f t="shared" si="0"/>
        <v>19.419398566686937</v>
      </c>
      <c r="H18" s="41">
        <f>B18-D18</f>
        <v>13934.099999999999</v>
      </c>
      <c r="I18" s="41">
        <f t="shared" si="1"/>
        <v>80844.1</v>
      </c>
      <c r="K18" s="158"/>
    </row>
    <row r="19" spans="1:13" s="95" customFormat="1" ht="18">
      <c r="A19" s="144" t="s">
        <v>83</v>
      </c>
      <c r="B19" s="145">
        <v>22003</v>
      </c>
      <c r="C19" s="146">
        <v>66008.8</v>
      </c>
      <c r="D19" s="147">
        <f>10253+8836.7</f>
        <v>19089.7</v>
      </c>
      <c r="E19" s="148">
        <f>D19/D18*100</f>
        <v>97.98181995493483</v>
      </c>
      <c r="F19" s="148">
        <f t="shared" si="3"/>
        <v>86.75953279098306</v>
      </c>
      <c r="G19" s="148">
        <f t="shared" si="0"/>
        <v>28.91993188786949</v>
      </c>
      <c r="H19" s="147">
        <f t="shared" si="2"/>
        <v>2913.2999999999993</v>
      </c>
      <c r="I19" s="147">
        <f t="shared" si="1"/>
        <v>46919.100000000006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33417</v>
      </c>
      <c r="C25" s="131">
        <f>C18</f>
        <v>100327</v>
      </c>
      <c r="D25" s="131">
        <f>D18</f>
        <v>19482.9</v>
      </c>
      <c r="E25" s="109">
        <f>D25/D18*100</f>
        <v>100</v>
      </c>
      <c r="F25" s="109">
        <f t="shared" si="3"/>
        <v>58.302361073705</v>
      </c>
      <c r="G25" s="109">
        <f t="shared" si="0"/>
        <v>19.419398566686937</v>
      </c>
      <c r="H25" s="107">
        <f t="shared" si="2"/>
        <v>13934.099999999999</v>
      </c>
      <c r="I25" s="107">
        <f t="shared" si="1"/>
        <v>80844.1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1783.6+4.1</f>
        <v>1787.6999999999998</v>
      </c>
      <c r="C33" s="40">
        <v>5350.83</v>
      </c>
      <c r="D33" s="43">
        <f>364.6+44.8+35.8+191.3</f>
        <v>636.5</v>
      </c>
      <c r="E33" s="3">
        <f>D33/D152*100</f>
        <v>1.1460353299375399</v>
      </c>
      <c r="F33" s="3">
        <f>D33/B33*100</f>
        <v>35.60440789841696</v>
      </c>
      <c r="G33" s="3">
        <f t="shared" si="0"/>
        <v>11.895350814733415</v>
      </c>
      <c r="H33" s="41">
        <f t="shared" si="2"/>
        <v>1151.1999999999998</v>
      </c>
      <c r="I33" s="41">
        <f t="shared" si="1"/>
        <v>4714.33</v>
      </c>
      <c r="K33" s="158"/>
    </row>
    <row r="34" spans="1:11" s="94" customFormat="1" ht="18">
      <c r="A34" s="105" t="s">
        <v>3</v>
      </c>
      <c r="B34" s="130">
        <v>944.5</v>
      </c>
      <c r="C34" s="131">
        <v>2883.5</v>
      </c>
      <c r="D34" s="107">
        <v>364.6</v>
      </c>
      <c r="E34" s="109">
        <f>D34/D33*100</f>
        <v>57.28201099764336</v>
      </c>
      <c r="F34" s="109">
        <f t="shared" si="3"/>
        <v>38.60243515087348</v>
      </c>
      <c r="G34" s="109">
        <f t="shared" si="0"/>
        <v>12.6443558175828</v>
      </c>
      <c r="H34" s="107">
        <f t="shared" si="2"/>
        <v>579.9</v>
      </c>
      <c r="I34" s="107">
        <f t="shared" si="1"/>
        <v>2518.9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177.1</v>
      </c>
      <c r="C36" s="131">
        <v>476.8</v>
      </c>
      <c r="D36" s="107"/>
      <c r="E36" s="109">
        <f>D36/D33*100</f>
        <v>0</v>
      </c>
      <c r="F36" s="109">
        <f t="shared" si="3"/>
        <v>0</v>
      </c>
      <c r="G36" s="109">
        <f t="shared" si="0"/>
        <v>0</v>
      </c>
      <c r="H36" s="107">
        <f t="shared" si="2"/>
        <v>177.1</v>
      </c>
      <c r="I36" s="107">
        <f t="shared" si="1"/>
        <v>476.8</v>
      </c>
      <c r="K36" s="158"/>
    </row>
    <row r="37" spans="1:12" s="95" customFormat="1" ht="18">
      <c r="A37" s="121" t="s">
        <v>7</v>
      </c>
      <c r="B37" s="141">
        <f>78.5+5.5</f>
        <v>84</v>
      </c>
      <c r="C37" s="142">
        <v>235.5</v>
      </c>
      <c r="D37" s="112">
        <v>44.8</v>
      </c>
      <c r="E37" s="116">
        <f>D37/D33*100</f>
        <v>7.038491751767478</v>
      </c>
      <c r="F37" s="116">
        <f t="shared" si="3"/>
        <v>53.333333333333336</v>
      </c>
      <c r="G37" s="116">
        <f t="shared" si="0"/>
        <v>19.023354564755838</v>
      </c>
      <c r="H37" s="112">
        <f t="shared" si="2"/>
        <v>39.2</v>
      </c>
      <c r="I37" s="112">
        <f t="shared" si="1"/>
        <v>190.7</v>
      </c>
      <c r="K37" s="158"/>
      <c r="L37" s="143"/>
    </row>
    <row r="38" spans="1:11" s="94" customFormat="1" ht="18">
      <c r="A38" s="105" t="s">
        <v>14</v>
      </c>
      <c r="B38" s="130">
        <v>5.1</v>
      </c>
      <c r="C38" s="131">
        <v>15.3</v>
      </c>
      <c r="D38" s="131">
        <v>5.1</v>
      </c>
      <c r="E38" s="109">
        <f>D38/D33*100</f>
        <v>0.8012568735271014</v>
      </c>
      <c r="F38" s="109">
        <f t="shared" si="3"/>
        <v>100</v>
      </c>
      <c r="G38" s="109">
        <f t="shared" si="0"/>
        <v>33.33333333333333</v>
      </c>
      <c r="H38" s="107">
        <f t="shared" si="2"/>
        <v>0</v>
      </c>
      <c r="I38" s="107">
        <f t="shared" si="1"/>
        <v>10.200000000000001</v>
      </c>
      <c r="K38" s="158"/>
    </row>
    <row r="39" spans="1:11" s="94" customFormat="1" ht="18.75" thickBot="1">
      <c r="A39" s="105" t="s">
        <v>28</v>
      </c>
      <c r="B39" s="130">
        <f>B33-B34-B36-B37-B35-B38</f>
        <v>576.9999999999998</v>
      </c>
      <c r="C39" s="130">
        <f>C33-C34-C36-C37-C35-C38</f>
        <v>1739.73</v>
      </c>
      <c r="D39" s="130">
        <f>D33-D34-D36-D37-D35-D38</f>
        <v>221.99999999999997</v>
      </c>
      <c r="E39" s="109">
        <f>D39/D33*100</f>
        <v>34.878240377062056</v>
      </c>
      <c r="F39" s="109">
        <f t="shared" si="3"/>
        <v>38.47487001733103</v>
      </c>
      <c r="G39" s="109">
        <f t="shared" si="0"/>
        <v>12.760600782880099</v>
      </c>
      <c r="H39" s="107">
        <f>B39-D39</f>
        <v>354.9999999999998</v>
      </c>
      <c r="I39" s="107">
        <f t="shared" si="1"/>
        <v>1517.73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83.2+90.6-5.5</f>
        <v>168.3</v>
      </c>
      <c r="C43" s="40">
        <f>249.6+271.7</f>
        <v>521.3</v>
      </c>
      <c r="D43" s="41"/>
      <c r="E43" s="3">
        <f>D43/D152*100</f>
        <v>0</v>
      </c>
      <c r="F43" s="3">
        <f>D43/B43*100</f>
        <v>0</v>
      </c>
      <c r="G43" s="3">
        <f t="shared" si="0"/>
        <v>0</v>
      </c>
      <c r="H43" s="41">
        <f t="shared" si="2"/>
        <v>168.3</v>
      </c>
      <c r="I43" s="41">
        <f t="shared" si="1"/>
        <v>521.3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982.3</v>
      </c>
      <c r="C45" s="40">
        <v>2947</v>
      </c>
      <c r="D45" s="41">
        <v>237.1</v>
      </c>
      <c r="E45" s="3">
        <f>D45/D152*100</f>
        <v>0.42690491237736167</v>
      </c>
      <c r="F45" s="3">
        <f>D45/B45*100</f>
        <v>24.137228952458518</v>
      </c>
      <c r="G45" s="3">
        <f aca="true" t="shared" si="5" ref="G45:G76">D45/C45*100</f>
        <v>8.045469969460468</v>
      </c>
      <c r="H45" s="41">
        <f>B45-D45</f>
        <v>745.1999999999999</v>
      </c>
      <c r="I45" s="41">
        <f aca="true" t="shared" si="6" ref="I45:I77">C45-D45</f>
        <v>2709.9</v>
      </c>
      <c r="K45" s="158"/>
    </row>
    <row r="46" spans="1:11" s="94" customFormat="1" ht="18">
      <c r="A46" s="105" t="s">
        <v>3</v>
      </c>
      <c r="B46" s="130">
        <v>834.5</v>
      </c>
      <c r="C46" s="131">
        <v>2503.6</v>
      </c>
      <c r="D46" s="107">
        <v>237.1</v>
      </c>
      <c r="E46" s="109">
        <f>D46/D45*100</f>
        <v>100</v>
      </c>
      <c r="F46" s="109">
        <f aca="true" t="shared" si="7" ref="F46:F74">D46/B46*100</f>
        <v>28.41222288795686</v>
      </c>
      <c r="G46" s="109">
        <f t="shared" si="5"/>
        <v>9.470362677744049</v>
      </c>
      <c r="H46" s="107">
        <f aca="true" t="shared" si="8" ref="H46:H74">B46-D46</f>
        <v>597.4</v>
      </c>
      <c r="I46" s="107">
        <f t="shared" si="6"/>
        <v>2266.5</v>
      </c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K47" s="158"/>
    </row>
    <row r="48" spans="1:11" s="94" customFormat="1" ht="18">
      <c r="A48" s="105" t="s">
        <v>1</v>
      </c>
      <c r="B48" s="130">
        <v>0</v>
      </c>
      <c r="C48" s="131">
        <v>16.4</v>
      </c>
      <c r="D48" s="107"/>
      <c r="E48" s="109">
        <f>D48/D45*100</f>
        <v>0</v>
      </c>
      <c r="F48" s="109" t="e">
        <f t="shared" si="7"/>
        <v>#DIV/0!</v>
      </c>
      <c r="G48" s="109">
        <f t="shared" si="5"/>
        <v>0</v>
      </c>
      <c r="H48" s="107">
        <f t="shared" si="8"/>
        <v>0</v>
      </c>
      <c r="I48" s="107">
        <f t="shared" si="6"/>
        <v>16.4</v>
      </c>
      <c r="K48" s="158"/>
    </row>
    <row r="49" spans="1:11" s="94" customFormat="1" ht="18">
      <c r="A49" s="105" t="s">
        <v>0</v>
      </c>
      <c r="B49" s="130">
        <v>137.5</v>
      </c>
      <c r="C49" s="131">
        <v>398.2</v>
      </c>
      <c r="D49" s="107"/>
      <c r="E49" s="109">
        <f>D49/D45*100</f>
        <v>0</v>
      </c>
      <c r="F49" s="109">
        <f t="shared" si="7"/>
        <v>0</v>
      </c>
      <c r="G49" s="109">
        <f t="shared" si="5"/>
        <v>0</v>
      </c>
      <c r="H49" s="107">
        <f t="shared" si="8"/>
        <v>137.5</v>
      </c>
      <c r="I49" s="107">
        <f t="shared" si="6"/>
        <v>398.2</v>
      </c>
      <c r="K49" s="158"/>
    </row>
    <row r="50" spans="1:11" s="94" customFormat="1" ht="18.75" thickBot="1">
      <c r="A50" s="105" t="s">
        <v>28</v>
      </c>
      <c r="B50" s="131">
        <f>B45-B46-B49-B48-B47</f>
        <v>10.299999999999955</v>
      </c>
      <c r="C50" s="131">
        <f>C45-C46-C49-C48-C47</f>
        <v>28.800000000000104</v>
      </c>
      <c r="D50" s="131">
        <f>D45-D46-D49-D48-D47</f>
        <v>0</v>
      </c>
      <c r="E50" s="109">
        <f>D50/D45*100</f>
        <v>0</v>
      </c>
      <c r="F50" s="109">
        <f t="shared" si="7"/>
        <v>0</v>
      </c>
      <c r="G50" s="109">
        <f t="shared" si="5"/>
        <v>0</v>
      </c>
      <c r="H50" s="107">
        <f t="shared" si="8"/>
        <v>10.299999999999955</v>
      </c>
      <c r="I50" s="107">
        <f t="shared" si="6"/>
        <v>28.800000000000104</v>
      </c>
      <c r="K50" s="158"/>
    </row>
    <row r="51" spans="1:11" ht="18.75" thickBot="1">
      <c r="A51" s="20" t="s">
        <v>4</v>
      </c>
      <c r="B51" s="39">
        <f>2152.8-3</f>
        <v>2149.8</v>
      </c>
      <c r="C51" s="40">
        <v>6458.5</v>
      </c>
      <c r="D51" s="41">
        <f>632.9+35.2</f>
        <v>668.1</v>
      </c>
      <c r="E51" s="3">
        <f>D51/D152*100</f>
        <v>1.202931977896733</v>
      </c>
      <c r="F51" s="3">
        <f>D51/B51*100</f>
        <v>31.077309517164387</v>
      </c>
      <c r="G51" s="3">
        <f t="shared" si="5"/>
        <v>10.344507238522878</v>
      </c>
      <c r="H51" s="41">
        <f>B51-D51</f>
        <v>1481.7000000000003</v>
      </c>
      <c r="I51" s="41">
        <f t="shared" si="6"/>
        <v>5790.4</v>
      </c>
      <c r="K51" s="158"/>
    </row>
    <row r="52" spans="1:11" s="94" customFormat="1" ht="18">
      <c r="A52" s="105" t="s">
        <v>3</v>
      </c>
      <c r="B52" s="130">
        <v>1512.6</v>
      </c>
      <c r="C52" s="131">
        <v>4517.5</v>
      </c>
      <c r="D52" s="107">
        <f>632.9+34.3</f>
        <v>667.1999999999999</v>
      </c>
      <c r="E52" s="109">
        <f>D52/D51*100</f>
        <v>99.8652896273013</v>
      </c>
      <c r="F52" s="109">
        <f t="shared" si="7"/>
        <v>44.10948036493455</v>
      </c>
      <c r="G52" s="109">
        <f t="shared" si="5"/>
        <v>14.769230769230768</v>
      </c>
      <c r="H52" s="107">
        <f t="shared" si="8"/>
        <v>845.4</v>
      </c>
      <c r="I52" s="107">
        <f t="shared" si="6"/>
        <v>3850.3</v>
      </c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K53" s="158"/>
    </row>
    <row r="54" spans="1:11" s="94" customFormat="1" ht="18">
      <c r="A54" s="105" t="s">
        <v>1</v>
      </c>
      <c r="B54" s="130">
        <v>31.6</v>
      </c>
      <c r="C54" s="131">
        <v>96.3</v>
      </c>
      <c r="D54" s="107">
        <v>0.2</v>
      </c>
      <c r="E54" s="109">
        <f>D54/D51*100</f>
        <v>0.029935638377488402</v>
      </c>
      <c r="F54" s="109">
        <f t="shared" si="7"/>
        <v>0.6329113924050633</v>
      </c>
      <c r="G54" s="109">
        <f t="shared" si="5"/>
        <v>0.20768431983385258</v>
      </c>
      <c r="H54" s="107">
        <f t="shared" si="8"/>
        <v>31.400000000000002</v>
      </c>
      <c r="I54" s="107">
        <f t="shared" si="6"/>
        <v>96.1</v>
      </c>
      <c r="K54" s="158"/>
    </row>
    <row r="55" spans="1:11" s="94" customFormat="1" ht="18">
      <c r="A55" s="105" t="s">
        <v>0</v>
      </c>
      <c r="B55" s="130">
        <v>87.1</v>
      </c>
      <c r="C55" s="131">
        <v>290.8</v>
      </c>
      <c r="D55" s="107">
        <v>0.2</v>
      </c>
      <c r="E55" s="109">
        <f>D55/D51*100</f>
        <v>0.029935638377488402</v>
      </c>
      <c r="F55" s="109">
        <f t="shared" si="7"/>
        <v>0.22962112514351324</v>
      </c>
      <c r="G55" s="109">
        <f t="shared" si="5"/>
        <v>0.0687757909215956</v>
      </c>
      <c r="H55" s="107">
        <f t="shared" si="8"/>
        <v>86.89999999999999</v>
      </c>
      <c r="I55" s="107">
        <f t="shared" si="6"/>
        <v>290.6</v>
      </c>
      <c r="K55" s="158"/>
    </row>
    <row r="56" spans="1:11" s="94" customFormat="1" ht="18">
      <c r="A56" s="105" t="s">
        <v>14</v>
      </c>
      <c r="B56" s="130">
        <v>110</v>
      </c>
      <c r="C56" s="131">
        <v>330</v>
      </c>
      <c r="D56" s="131"/>
      <c r="E56" s="109">
        <f>D56/D51*100</f>
        <v>0</v>
      </c>
      <c r="F56" s="109">
        <f>D56/B56*100</f>
        <v>0</v>
      </c>
      <c r="G56" s="109">
        <f>D56/C56*100</f>
        <v>0</v>
      </c>
      <c r="H56" s="107">
        <f t="shared" si="8"/>
        <v>110</v>
      </c>
      <c r="I56" s="107">
        <f t="shared" si="6"/>
        <v>330</v>
      </c>
      <c r="K56" s="158"/>
    </row>
    <row r="57" spans="1:11" s="94" customFormat="1" ht="18.75" thickBot="1">
      <c r="A57" s="105" t="s">
        <v>28</v>
      </c>
      <c r="B57" s="131">
        <f>B51-B52-B55-B54-B53-B56</f>
        <v>408.5000000000002</v>
      </c>
      <c r="C57" s="131">
        <f>C51-C52-C55-C54-C53-C56</f>
        <v>1223.9</v>
      </c>
      <c r="D57" s="131">
        <f>D51-D52-D55-D54-D53-D56</f>
        <v>0.500000000000091</v>
      </c>
      <c r="E57" s="109">
        <f>D57/D51*100</f>
        <v>0.07483909594373463</v>
      </c>
      <c r="F57" s="109">
        <f t="shared" si="7"/>
        <v>0.12239902080785575</v>
      </c>
      <c r="G57" s="109">
        <f t="shared" si="5"/>
        <v>0.040853010866908325</v>
      </c>
      <c r="H57" s="107">
        <f>B57-D57</f>
        <v>408.0000000000001</v>
      </c>
      <c r="I57" s="107">
        <f>C57-D57</f>
        <v>1223.4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f>366.5-0.7</f>
        <v>365.8</v>
      </c>
      <c r="C59" s="40">
        <v>1077.7</v>
      </c>
      <c r="D59" s="41">
        <f>87.7+79.1</f>
        <v>166.8</v>
      </c>
      <c r="E59" s="3">
        <f>D59/D152*100</f>
        <v>0.30032787593649907</v>
      </c>
      <c r="F59" s="3">
        <f>D59/B59*100</f>
        <v>45.598687807545105</v>
      </c>
      <c r="G59" s="3">
        <f t="shared" si="5"/>
        <v>15.477405585970121</v>
      </c>
      <c r="H59" s="41">
        <f>B59-D59</f>
        <v>199</v>
      </c>
      <c r="I59" s="41">
        <f t="shared" si="6"/>
        <v>910.9000000000001</v>
      </c>
      <c r="K59" s="158"/>
    </row>
    <row r="60" spans="1:11" s="94" customFormat="1" ht="18">
      <c r="A60" s="105" t="s">
        <v>3</v>
      </c>
      <c r="B60" s="130">
        <v>247.2</v>
      </c>
      <c r="C60" s="131">
        <v>724.9</v>
      </c>
      <c r="D60" s="107">
        <f>77.7+79.1</f>
        <v>156.8</v>
      </c>
      <c r="E60" s="109">
        <f>D60/D59*100</f>
        <v>94.00479616306954</v>
      </c>
      <c r="F60" s="109">
        <f t="shared" si="7"/>
        <v>63.43042071197412</v>
      </c>
      <c r="G60" s="109">
        <f t="shared" si="5"/>
        <v>21.63056973375638</v>
      </c>
      <c r="H60" s="107">
        <f t="shared" si="8"/>
        <v>90.39999999999998</v>
      </c>
      <c r="I60" s="107">
        <f t="shared" si="6"/>
        <v>568.0999999999999</v>
      </c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K61" s="158"/>
    </row>
    <row r="62" spans="1:11" s="94" customFormat="1" ht="18">
      <c r="A62" s="105" t="s">
        <v>0</v>
      </c>
      <c r="B62" s="130">
        <v>103.2</v>
      </c>
      <c r="C62" s="131">
        <v>322.2</v>
      </c>
      <c r="D62" s="107"/>
      <c r="E62" s="109">
        <f>D62/D59*100</f>
        <v>0</v>
      </c>
      <c r="F62" s="109">
        <f t="shared" si="7"/>
        <v>0</v>
      </c>
      <c r="G62" s="109">
        <f t="shared" si="5"/>
        <v>0</v>
      </c>
      <c r="H62" s="107">
        <f t="shared" si="8"/>
        <v>103.2</v>
      </c>
      <c r="I62" s="107">
        <f t="shared" si="6"/>
        <v>322.2</v>
      </c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K63" s="158"/>
    </row>
    <row r="64" spans="1:11" s="94" customFormat="1" ht="18.75" thickBot="1">
      <c r="A64" s="105" t="s">
        <v>28</v>
      </c>
      <c r="B64" s="131">
        <f>B59-B60-B62-B63-B61</f>
        <v>15.40000000000002</v>
      </c>
      <c r="C64" s="131">
        <f>C59-C60-C62-C63-C61</f>
        <v>30.60000000000008</v>
      </c>
      <c r="D64" s="131">
        <f>D59-D60-D62-D63-D61</f>
        <v>10</v>
      </c>
      <c r="E64" s="109">
        <f>D64/D59*100</f>
        <v>5.995203836930455</v>
      </c>
      <c r="F64" s="109">
        <f t="shared" si="7"/>
        <v>64.93506493506484</v>
      </c>
      <c r="G64" s="109">
        <f t="shared" si="5"/>
        <v>32.67973856209142</v>
      </c>
      <c r="H64" s="107">
        <f t="shared" si="8"/>
        <v>5.40000000000002</v>
      </c>
      <c r="I64" s="107">
        <f t="shared" si="6"/>
        <v>20.60000000000008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30.6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30.6</v>
      </c>
      <c r="I69" s="41">
        <f t="shared" si="6"/>
        <v>91.9</v>
      </c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K70" s="158"/>
    </row>
    <row r="71" spans="1:11" s="94" customFormat="1" ht="18.75" thickBot="1">
      <c r="A71" s="105" t="s">
        <v>9</v>
      </c>
      <c r="B71" s="130">
        <v>30.6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30.6</v>
      </c>
      <c r="I71" s="107">
        <f t="shared" si="6"/>
        <v>91.9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f>76.1-25.2</f>
        <v>50.89999999999999</v>
      </c>
      <c r="C77" s="54">
        <v>228.2</v>
      </c>
      <c r="D77" s="55"/>
      <c r="E77" s="35"/>
      <c r="F77" s="35"/>
      <c r="G77" s="35"/>
      <c r="H77" s="55">
        <f>B77-D77</f>
        <v>50.89999999999999</v>
      </c>
      <c r="I77" s="55">
        <f t="shared" si="6"/>
        <v>228.2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13364.7-393.5-16.7+25.2+29.8+328.3</f>
        <v>13337.8</v>
      </c>
      <c r="C90" s="40">
        <f>40094.1-1180.6-50</f>
        <v>38863.5</v>
      </c>
      <c r="D90" s="41">
        <f>3076.1+1190.1+85.4+19.6+5.2+812.5+1196.5+4.7</f>
        <v>6390.099999999999</v>
      </c>
      <c r="E90" s="3">
        <f>D90/D152*100</f>
        <v>11.505546522912606</v>
      </c>
      <c r="F90" s="3">
        <f aca="true" t="shared" si="11" ref="F90:F96">D90/B90*100</f>
        <v>47.90970025041611</v>
      </c>
      <c r="G90" s="3">
        <f t="shared" si="9"/>
        <v>16.442420265802102</v>
      </c>
      <c r="H90" s="41">
        <f aca="true" t="shared" si="12" ref="H90:H96">B90-D90</f>
        <v>6947.7</v>
      </c>
      <c r="I90" s="41">
        <f t="shared" si="10"/>
        <v>32473.4</v>
      </c>
      <c r="J90" s="94"/>
      <c r="K90" s="158"/>
    </row>
    <row r="91" spans="1:11" s="94" customFormat="1" ht="18">
      <c r="A91" s="105" t="s">
        <v>3</v>
      </c>
      <c r="B91" s="130">
        <f>25+12517.8+27.4+362.7</f>
        <v>12932.9</v>
      </c>
      <c r="C91" s="131">
        <v>37361.9</v>
      </c>
      <c r="D91" s="107">
        <f>3071.3+1190.01+77.9+810.1+1179.1</f>
        <v>6328.41</v>
      </c>
      <c r="E91" s="109">
        <f>D91/D90*100</f>
        <v>99.03460039748987</v>
      </c>
      <c r="F91" s="109">
        <f t="shared" si="11"/>
        <v>48.93264465046509</v>
      </c>
      <c r="G91" s="109">
        <f t="shared" si="9"/>
        <v>16.93813751441977</v>
      </c>
      <c r="H91" s="107">
        <f t="shared" si="12"/>
        <v>6604.49</v>
      </c>
      <c r="I91" s="107">
        <f t="shared" si="10"/>
        <v>31033.49</v>
      </c>
      <c r="K91" s="158"/>
    </row>
    <row r="92" spans="1:11" s="94" customFormat="1" ht="18">
      <c r="A92" s="105" t="s">
        <v>26</v>
      </c>
      <c r="B92" s="130">
        <v>171</v>
      </c>
      <c r="C92" s="131">
        <v>513.1</v>
      </c>
      <c r="D92" s="107"/>
      <c r="E92" s="109">
        <f>D92/D90*100</f>
        <v>0</v>
      </c>
      <c r="F92" s="109">
        <f t="shared" si="11"/>
        <v>0</v>
      </c>
      <c r="G92" s="109">
        <f t="shared" si="9"/>
        <v>0</v>
      </c>
      <c r="H92" s="107">
        <f t="shared" si="12"/>
        <v>171</v>
      </c>
      <c r="I92" s="107">
        <f t="shared" si="10"/>
        <v>513.1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233.89999999999964</v>
      </c>
      <c r="C94" s="131">
        <f>C90-C91-C92-C93</f>
        <v>988.4999999999985</v>
      </c>
      <c r="D94" s="131">
        <f>D90-D91-D92-D93</f>
        <v>61.6899999999996</v>
      </c>
      <c r="E94" s="109">
        <f>D94/D90*100</f>
        <v>0.9653996025101266</v>
      </c>
      <c r="F94" s="109">
        <f t="shared" si="11"/>
        <v>26.374519025224323</v>
      </c>
      <c r="G94" s="109">
        <f>D94/C94*100</f>
        <v>6.240768841679281</v>
      </c>
      <c r="H94" s="107">
        <f t="shared" si="12"/>
        <v>172.21000000000004</v>
      </c>
      <c r="I94" s="107">
        <f>C94-D94</f>
        <v>926.8099999999989</v>
      </c>
      <c r="K94" s="158"/>
    </row>
    <row r="95" spans="1:11" ht="18">
      <c r="A95" s="83" t="s">
        <v>12</v>
      </c>
      <c r="B95" s="92">
        <f>2841.3-97.3</f>
        <v>2744</v>
      </c>
      <c r="C95" s="86">
        <v>8523.8</v>
      </c>
      <c r="D95" s="85">
        <f>627.6+194.6</f>
        <v>822.2</v>
      </c>
      <c r="E95" s="82">
        <f>D95/D152*100</f>
        <v>1.4803931630395057</v>
      </c>
      <c r="F95" s="84">
        <f t="shared" si="11"/>
        <v>29.963556851311957</v>
      </c>
      <c r="G95" s="81">
        <f>D95/C95*100</f>
        <v>9.645932565287783</v>
      </c>
      <c r="H95" s="85">
        <f t="shared" si="12"/>
        <v>1921.8</v>
      </c>
      <c r="I95" s="88">
        <f>C95-D95</f>
        <v>7701.599999999999</v>
      </c>
      <c r="K95" s="158"/>
    </row>
    <row r="96" spans="1:11" s="94" customFormat="1" ht="18.75" thickBot="1">
      <c r="A96" s="133" t="s">
        <v>84</v>
      </c>
      <c r="B96" s="134">
        <f>967.9-67.9</f>
        <v>900</v>
      </c>
      <c r="C96" s="135">
        <v>2903.7</v>
      </c>
      <c r="D96" s="136">
        <v>194.6</v>
      </c>
      <c r="E96" s="137">
        <f>D96/D95*100</f>
        <v>23.66820724884456</v>
      </c>
      <c r="F96" s="138">
        <f t="shared" si="11"/>
        <v>21.62222222222222</v>
      </c>
      <c r="G96" s="139">
        <f>D96/C96*100</f>
        <v>6.701794262492681</v>
      </c>
      <c r="H96" s="140">
        <f t="shared" si="12"/>
        <v>705.4</v>
      </c>
      <c r="I96" s="129">
        <f>C96-D96</f>
        <v>2709.1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v>866.7</v>
      </c>
      <c r="C102" s="71">
        <v>2621.7</v>
      </c>
      <c r="D102" s="66">
        <f>144.5+120.5+0.1</f>
        <v>265.1</v>
      </c>
      <c r="E102" s="17">
        <f>D102/D152*100</f>
        <v>0.4773196637336086</v>
      </c>
      <c r="F102" s="17">
        <f>D102/B102*100</f>
        <v>30.58728510441906</v>
      </c>
      <c r="G102" s="17">
        <f aca="true" t="shared" si="14" ref="G102:G150">D102/C102*100</f>
        <v>10.111759545333182</v>
      </c>
      <c r="H102" s="66">
        <f aca="true" t="shared" si="15" ref="H102:H107">B102-D102</f>
        <v>601.6</v>
      </c>
      <c r="I102" s="66">
        <f aca="true" t="shared" si="16" ref="I102:I150">C102-D102</f>
        <v>2356.6</v>
      </c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K103" s="158"/>
    </row>
    <row r="104" spans="1:11" s="94" customFormat="1" ht="18">
      <c r="A104" s="125" t="s">
        <v>49</v>
      </c>
      <c r="B104" s="106">
        <v>565.6</v>
      </c>
      <c r="C104" s="107">
        <v>1703.5</v>
      </c>
      <c r="D104" s="107">
        <f>144.4+120.5+0.1</f>
        <v>265</v>
      </c>
      <c r="E104" s="109">
        <f>D104/D102*100</f>
        <v>99.96227838551489</v>
      </c>
      <c r="F104" s="109">
        <f aca="true" t="shared" si="17" ref="F104:F150">D104/B104*100</f>
        <v>46.852899575671856</v>
      </c>
      <c r="G104" s="109">
        <f t="shared" si="14"/>
        <v>15.55620780745524</v>
      </c>
      <c r="H104" s="107">
        <f t="shared" si="15"/>
        <v>300.6</v>
      </c>
      <c r="I104" s="107">
        <f t="shared" si="16"/>
        <v>1438.5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301.1</v>
      </c>
      <c r="C106" s="127">
        <f>C102-C103-C104</f>
        <v>918.1999999999998</v>
      </c>
      <c r="D106" s="127">
        <f>D102-D103-D104</f>
        <v>0.10000000000002274</v>
      </c>
      <c r="E106" s="128">
        <f>D106/D102*100</f>
        <v>0.03772161448510854</v>
      </c>
      <c r="F106" s="128">
        <f t="shared" si="17"/>
        <v>0.033211557622060024</v>
      </c>
      <c r="G106" s="128">
        <f t="shared" si="14"/>
        <v>0.010890873448053012</v>
      </c>
      <c r="H106" s="129">
        <f>B106-D106</f>
        <v>301</v>
      </c>
      <c r="I106" s="129">
        <f t="shared" si="16"/>
        <v>918.0999999999998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10280.5</v>
      </c>
      <c r="C107" s="68">
        <f>SUM(C108:C149)-C115-C119+C150-C140-C141-C109-C112-C122-C123-C138-C131-C129-C136</f>
        <v>31564.5</v>
      </c>
      <c r="D107" s="68">
        <f>SUM(D108:D149)-D115-D119+D150-D140-D141-D109-D112-D122-D123-D138-D131-D129-D136</f>
        <v>5898</v>
      </c>
      <c r="E107" s="69">
        <f>D107/D152*100</f>
        <v>10.619507267826569</v>
      </c>
      <c r="F107" s="69">
        <f>D107/B107*100</f>
        <v>57.370750449880845</v>
      </c>
      <c r="G107" s="69">
        <f t="shared" si="14"/>
        <v>18.685548638502112</v>
      </c>
      <c r="H107" s="68">
        <f t="shared" si="15"/>
        <v>4382.5</v>
      </c>
      <c r="I107" s="68">
        <f t="shared" si="16"/>
        <v>25666.5</v>
      </c>
      <c r="K107" s="158"/>
      <c r="L107" s="97"/>
    </row>
    <row r="108" spans="1:12" s="94" customFormat="1" ht="36.75">
      <c r="A108" s="98" t="s">
        <v>53</v>
      </c>
      <c r="B108" s="99">
        <v>393.5</v>
      </c>
      <c r="C108" s="100">
        <v>1180.6</v>
      </c>
      <c r="D108" s="101">
        <v>17.1</v>
      </c>
      <c r="E108" s="102">
        <f>D108/D107*100</f>
        <v>0.28992878942014244</v>
      </c>
      <c r="F108" s="102">
        <f t="shared" si="17"/>
        <v>4.345616264294791</v>
      </c>
      <c r="G108" s="102">
        <f t="shared" si="14"/>
        <v>1.4484160596306965</v>
      </c>
      <c r="H108" s="103">
        <f aca="true" t="shared" si="18" ref="H108:H150">B108-D108</f>
        <v>376.4</v>
      </c>
      <c r="I108" s="103">
        <f t="shared" si="16"/>
        <v>1163.5</v>
      </c>
      <c r="K108" s="158"/>
      <c r="L108" s="104"/>
    </row>
    <row r="109" spans="1:12" s="94" customFormat="1" ht="18">
      <c r="A109" s="105" t="s">
        <v>26</v>
      </c>
      <c r="B109" s="106">
        <v>175.8</v>
      </c>
      <c r="C109" s="107">
        <v>527.5</v>
      </c>
      <c r="D109" s="108"/>
      <c r="E109" s="109">
        <f>D109/D108*100</f>
        <v>0</v>
      </c>
      <c r="F109" s="109">
        <f t="shared" si="17"/>
        <v>0</v>
      </c>
      <c r="G109" s="109">
        <f t="shared" si="14"/>
        <v>0</v>
      </c>
      <c r="H109" s="107">
        <f t="shared" si="18"/>
        <v>175.8</v>
      </c>
      <c r="I109" s="107">
        <f t="shared" si="16"/>
        <v>527.5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v>3.3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3.3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v>245.3</v>
      </c>
      <c r="C114" s="103">
        <v>735.9</v>
      </c>
      <c r="D114" s="101">
        <f>136.4+10</f>
        <v>146.4</v>
      </c>
      <c r="E114" s="102">
        <f>D114/D107*100</f>
        <v>2.482197355035605</v>
      </c>
      <c r="F114" s="102">
        <f t="shared" si="17"/>
        <v>59.68202201386058</v>
      </c>
      <c r="G114" s="102">
        <f t="shared" si="14"/>
        <v>19.89400733795353</v>
      </c>
      <c r="H114" s="103">
        <f t="shared" si="18"/>
        <v>98.9</v>
      </c>
      <c r="I114" s="103">
        <f t="shared" si="16"/>
        <v>589.5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v>10.1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10.1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v>45.4</v>
      </c>
      <c r="C118" s="112">
        <v>136.2</v>
      </c>
      <c r="D118" s="101"/>
      <c r="E118" s="102">
        <f>D118/D107*100</f>
        <v>0</v>
      </c>
      <c r="F118" s="102">
        <f t="shared" si="17"/>
        <v>0</v>
      </c>
      <c r="G118" s="102">
        <f t="shared" si="14"/>
        <v>0</v>
      </c>
      <c r="H118" s="103">
        <f t="shared" si="18"/>
        <v>45.4</v>
      </c>
      <c r="I118" s="103">
        <f t="shared" si="16"/>
        <v>136.2</v>
      </c>
      <c r="K118" s="158"/>
      <c r="L118" s="104"/>
    </row>
    <row r="119" spans="1:12" s="118" customFormat="1" ht="18">
      <c r="A119" s="115" t="s">
        <v>44</v>
      </c>
      <c r="B119" s="106">
        <v>43.2</v>
      </c>
      <c r="C119" s="107">
        <v>129.6</v>
      </c>
      <c r="D119" s="108"/>
      <c r="E119" s="109" t="e">
        <f>D119/D118*100</f>
        <v>#DIV/0!</v>
      </c>
      <c r="F119" s="109">
        <f t="shared" si="17"/>
        <v>0</v>
      </c>
      <c r="G119" s="109">
        <f t="shared" si="14"/>
        <v>0</v>
      </c>
      <c r="H119" s="107">
        <f t="shared" si="18"/>
        <v>43.2</v>
      </c>
      <c r="I119" s="107">
        <f t="shared" si="16"/>
        <v>129.6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f>15.1-8.4</f>
        <v>6.699999999999999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6.699999999999999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v>3529.6</v>
      </c>
      <c r="C124" s="112">
        <v>10588.8</v>
      </c>
      <c r="D124" s="113">
        <v>3529.6</v>
      </c>
      <c r="E124" s="116">
        <f>D124/D107*100</f>
        <v>59.84401492031197</v>
      </c>
      <c r="F124" s="102">
        <f t="shared" si="17"/>
        <v>100</v>
      </c>
      <c r="G124" s="102">
        <f t="shared" si="14"/>
        <v>33.333333333333336</v>
      </c>
      <c r="H124" s="103">
        <f t="shared" si="18"/>
        <v>0</v>
      </c>
      <c r="I124" s="103">
        <f t="shared" si="16"/>
        <v>7059.199999999999</v>
      </c>
      <c r="K124" s="158"/>
      <c r="L124" s="104"/>
    </row>
    <row r="125" spans="1:12" s="117" customFormat="1" ht="18">
      <c r="A125" s="110" t="s">
        <v>92</v>
      </c>
      <c r="B125" s="111">
        <v>59.4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59.4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v>16.7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16.7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v>41.3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41.3</v>
      </c>
      <c r="I127" s="103">
        <f t="shared" si="16"/>
        <v>123.9</v>
      </c>
      <c r="K127" s="158"/>
      <c r="L127" s="104"/>
    </row>
    <row r="128" spans="1:12" s="117" customFormat="1" ht="36.75">
      <c r="A128" s="110" t="s">
        <v>58</v>
      </c>
      <c r="B128" s="111">
        <v>96.1</v>
      </c>
      <c r="C128" s="112">
        <v>288.3</v>
      </c>
      <c r="D128" s="113">
        <f>7</f>
        <v>7</v>
      </c>
      <c r="E128" s="116">
        <f>D128/D107*100</f>
        <v>0.11868429976263141</v>
      </c>
      <c r="F128" s="102">
        <f t="shared" si="17"/>
        <v>7.284079084287201</v>
      </c>
      <c r="G128" s="102">
        <f t="shared" si="14"/>
        <v>2.4280263614290667</v>
      </c>
      <c r="H128" s="103">
        <f t="shared" si="18"/>
        <v>89.1</v>
      </c>
      <c r="I128" s="103">
        <f t="shared" si="16"/>
        <v>281.3</v>
      </c>
      <c r="K128" s="158"/>
      <c r="L128" s="104"/>
    </row>
    <row r="129" spans="1:12" s="118" customFormat="1" ht="18">
      <c r="A129" s="105" t="s">
        <v>89</v>
      </c>
      <c r="B129" s="106">
        <v>7</v>
      </c>
      <c r="C129" s="107">
        <v>65.2</v>
      </c>
      <c r="D129" s="108">
        <v>7</v>
      </c>
      <c r="E129" s="109">
        <f>D129/D128*100</f>
        <v>100</v>
      </c>
      <c r="F129" s="109">
        <f>D129/B129*100</f>
        <v>100</v>
      </c>
      <c r="G129" s="109">
        <f t="shared" si="14"/>
        <v>10.736196319018404</v>
      </c>
      <c r="H129" s="107">
        <f t="shared" si="18"/>
        <v>0</v>
      </c>
      <c r="I129" s="107">
        <f t="shared" si="16"/>
        <v>58.2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</f>
        <v>0</v>
      </c>
      <c r="C134" s="112">
        <v>89.5</v>
      </c>
      <c r="D134" s="113"/>
      <c r="E134" s="116">
        <f>D134/D107*100</f>
        <v>0</v>
      </c>
      <c r="F134" s="102" t="e">
        <f t="shared" si="17"/>
        <v>#DIV/0!</v>
      </c>
      <c r="G134" s="102">
        <f t="shared" si="14"/>
        <v>0</v>
      </c>
      <c r="H134" s="103">
        <f t="shared" si="18"/>
        <v>0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v>126</v>
      </c>
      <c r="C139" s="112">
        <v>378</v>
      </c>
      <c r="D139" s="113">
        <f>107.3+0.4</f>
        <v>107.7</v>
      </c>
      <c r="E139" s="116">
        <f>D139/D107*100</f>
        <v>1.8260427263479146</v>
      </c>
      <c r="F139" s="102">
        <f t="shared" si="17"/>
        <v>85.47619047619048</v>
      </c>
      <c r="G139" s="102">
        <f t="shared" si="14"/>
        <v>28.49206349206349</v>
      </c>
      <c r="H139" s="103">
        <f t="shared" si="18"/>
        <v>18.299999999999997</v>
      </c>
      <c r="I139" s="103">
        <f t="shared" si="16"/>
        <v>270.3</v>
      </c>
      <c r="K139" s="158"/>
      <c r="L139" s="104"/>
    </row>
    <row r="140" spans="1:12" s="118" customFormat="1" ht="18">
      <c r="A140" s="115" t="s">
        <v>44</v>
      </c>
      <c r="B140" s="106">
        <v>115.1</v>
      </c>
      <c r="C140" s="107">
        <v>348</v>
      </c>
      <c r="D140" s="108">
        <v>107.3</v>
      </c>
      <c r="E140" s="109">
        <f>D140/D139*100</f>
        <v>99.62859795728876</v>
      </c>
      <c r="F140" s="109">
        <f aca="true" t="shared" si="19" ref="F140:F149">D140/B140*100</f>
        <v>93.22328410078194</v>
      </c>
      <c r="G140" s="109">
        <f t="shared" si="14"/>
        <v>30.833333333333336</v>
      </c>
      <c r="H140" s="107">
        <f t="shared" si="18"/>
        <v>7.799999999999997</v>
      </c>
      <c r="I140" s="107">
        <f t="shared" si="16"/>
        <v>240.7</v>
      </c>
      <c r="K140" s="158">
        <f>B128+B127+B126+B125+B118+B117+B114+B111+B108+B139+B121</f>
        <v>1043.8</v>
      </c>
      <c r="L140" s="104"/>
    </row>
    <row r="141" spans="1:13" s="118" customFormat="1" ht="18">
      <c r="A141" s="105" t="s">
        <v>26</v>
      </c>
      <c r="B141" s="106">
        <v>8</v>
      </c>
      <c r="C141" s="107">
        <v>21.9</v>
      </c>
      <c r="D141" s="108">
        <v>0.4</v>
      </c>
      <c r="E141" s="109">
        <f>D141/D139*100</f>
        <v>0.3714020427112349</v>
      </c>
      <c r="F141" s="109">
        <f t="shared" si="19"/>
        <v>5</v>
      </c>
      <c r="G141" s="109">
        <f>D141/C141*100</f>
        <v>1.8264840182648405</v>
      </c>
      <c r="H141" s="107">
        <f t="shared" si="18"/>
        <v>7.6</v>
      </c>
      <c r="I141" s="107">
        <f t="shared" si="16"/>
        <v>21.5</v>
      </c>
      <c r="K141" s="158">
        <f>K140+B144+B124+B150</f>
        <v>10280.5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v>3250</v>
      </c>
      <c r="C144" s="112">
        <v>9750</v>
      </c>
      <c r="D144" s="113">
        <f>254.7+197.5</f>
        <v>452.2</v>
      </c>
      <c r="E144" s="116">
        <f>D144/D107*100</f>
        <v>7.667005764665988</v>
      </c>
      <c r="F144" s="102">
        <f t="shared" si="19"/>
        <v>13.913846153846155</v>
      </c>
      <c r="G144" s="102">
        <f t="shared" si="14"/>
        <v>4.637948717948718</v>
      </c>
      <c r="H144" s="103">
        <f t="shared" si="18"/>
        <v>2797.8</v>
      </c>
      <c r="I144" s="103">
        <f t="shared" si="16"/>
        <v>9297.8</v>
      </c>
      <c r="K144" s="158">
        <f>B107-K141</f>
        <v>0</v>
      </c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 t="e">
        <f>D146/D109*100</f>
        <v>#DIV/0!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v>2457.1</v>
      </c>
      <c r="C150" s="112">
        <v>7371.3</v>
      </c>
      <c r="D150" s="113">
        <f>819+819</f>
        <v>1638</v>
      </c>
      <c r="E150" s="116">
        <f>D150/D107*100</f>
        <v>27.77212614445575</v>
      </c>
      <c r="F150" s="102">
        <f t="shared" si="17"/>
        <v>66.66395344104839</v>
      </c>
      <c r="G150" s="102">
        <f t="shared" si="14"/>
        <v>22.221317813682795</v>
      </c>
      <c r="H150" s="103">
        <f t="shared" si="18"/>
        <v>819.0999999999999</v>
      </c>
      <c r="I150" s="103">
        <f t="shared" si="16"/>
        <v>5733.3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6163.1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122179.6</v>
      </c>
      <c r="C152" s="41">
        <f>C6+C18+C33+C43+C51+C59+C69+C72+C77+C79+C87+C90+C95+C102+C107+C100+C84+C98+C45</f>
        <v>367146.53</v>
      </c>
      <c r="D152" s="41">
        <f>D6+D18+D33+D43+D51+D59+D69+D72+D77+D79+D87+D90+D95+D102+D107+D100+D84+D98+D45</f>
        <v>55539.29999999999</v>
      </c>
      <c r="E152" s="28">
        <v>100</v>
      </c>
      <c r="F152" s="3">
        <f>D152/B152*100</f>
        <v>45.45709758421208</v>
      </c>
      <c r="G152" s="3">
        <f aca="true" t="shared" si="20" ref="G152:G158">D152/C152*100</f>
        <v>15.127284465959676</v>
      </c>
      <c r="H152" s="41">
        <f aca="true" t="shared" si="21" ref="H152:H158">B152-D152</f>
        <v>66640.30000000002</v>
      </c>
      <c r="I152" s="41">
        <f aca="true" t="shared" si="22" ref="I152:I158">C152-D152</f>
        <v>311607.23000000004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64560.899999999994</v>
      </c>
      <c r="C153" s="52">
        <f>C8+C20+C34+C52+C60+C91+C115+C119+C46+C140+C131+C103</f>
        <v>192261.8</v>
      </c>
      <c r="D153" s="52">
        <f>D8+D20+D34+D52+D60+D91+D115+D119+D46+D140+D131+D103</f>
        <v>26646.209999999995</v>
      </c>
      <c r="E153" s="6">
        <f>D153/D152*100</f>
        <v>47.97721613344065</v>
      </c>
      <c r="F153" s="6">
        <f aca="true" t="shared" si="23" ref="F153:F158">D153/B153*100</f>
        <v>41.272984112675005</v>
      </c>
      <c r="G153" s="6">
        <f t="shared" si="20"/>
        <v>13.859336592084334</v>
      </c>
      <c r="H153" s="53">
        <f t="shared" si="21"/>
        <v>37914.69</v>
      </c>
      <c r="I153" s="63">
        <f t="shared" si="22"/>
        <v>165615.59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5416.599999999999</v>
      </c>
      <c r="C154" s="53">
        <f>C11+C23+C36+C55+C62+C92+C49+C141+C109+C112+C96+C138</f>
        <v>15300.400000000001</v>
      </c>
      <c r="D154" s="53">
        <f>D11+D23+D36+D55+D62+D92+D49+D141+D109+D112+D96+D138</f>
        <v>980.4000000000001</v>
      </c>
      <c r="E154" s="6">
        <f>D154/D152*100</f>
        <v>1.7652365082023007</v>
      </c>
      <c r="F154" s="6">
        <f t="shared" si="23"/>
        <v>18.09991507587786</v>
      </c>
      <c r="G154" s="6">
        <f t="shared" si="20"/>
        <v>6.407675616323756</v>
      </c>
      <c r="H154" s="53">
        <f t="shared" si="21"/>
        <v>4436.199999999999</v>
      </c>
      <c r="I154" s="63">
        <f t="shared" si="22"/>
        <v>14320.000000000002</v>
      </c>
      <c r="K154" s="158"/>
      <c r="L154" s="70"/>
    </row>
    <row r="155" spans="1:12" ht="18">
      <c r="A155" s="16" t="s">
        <v>1</v>
      </c>
      <c r="B155" s="52">
        <f>B22+B10+B54+B48+B61+B35+B123</f>
        <v>3179.2</v>
      </c>
      <c r="C155" s="52">
        <f>C22+C10+C54+C48+C61+C35+C123</f>
        <v>11076.999999999998</v>
      </c>
      <c r="D155" s="52">
        <f>D22+D10+D54+D48+D61+D35+D123</f>
        <v>267.9</v>
      </c>
      <c r="E155" s="6">
        <f>D155/D152*100</f>
        <v>0.4823611388692332</v>
      </c>
      <c r="F155" s="6">
        <f t="shared" si="23"/>
        <v>8.426648213387015</v>
      </c>
      <c r="G155" s="6">
        <f t="shared" si="20"/>
        <v>2.4185248713550602</v>
      </c>
      <c r="H155" s="53">
        <f t="shared" si="21"/>
        <v>2911.2999999999997</v>
      </c>
      <c r="I155" s="63">
        <f t="shared" si="22"/>
        <v>10809.099999999999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1852.6999999999998</v>
      </c>
      <c r="C156" s="52">
        <f>C12+C24+C104+C63+C38+C93+C129+C56+C136</f>
        <v>5516</v>
      </c>
      <c r="D156" s="52">
        <f>D12+D24+D104+D63+D38+D93+D129+D56+D136</f>
        <v>1403.3999999999999</v>
      </c>
      <c r="E156" s="6">
        <f>D156/D152*100</f>
        <v>2.526859359048458</v>
      </c>
      <c r="F156" s="6">
        <f t="shared" si="23"/>
        <v>75.74890700059372</v>
      </c>
      <c r="G156" s="6">
        <f t="shared" si="20"/>
        <v>25.44234952864394</v>
      </c>
      <c r="H156" s="53">
        <f>B156-D156</f>
        <v>449.29999999999995</v>
      </c>
      <c r="I156" s="63">
        <f t="shared" si="22"/>
        <v>4112.6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47170.20000000002</v>
      </c>
      <c r="C158" s="65">
        <f>C152-C153-C154-C155-C156-C157</f>
        <v>142991.33000000005</v>
      </c>
      <c r="D158" s="65">
        <f>D152-D153-D154-D155-D156-D157</f>
        <v>26241.38999999999</v>
      </c>
      <c r="E158" s="31">
        <f>D158/D152*100</f>
        <v>47.248326860439356</v>
      </c>
      <c r="F158" s="31">
        <f t="shared" si="23"/>
        <v>55.63128839818356</v>
      </c>
      <c r="G158" s="31">
        <f t="shared" si="20"/>
        <v>18.351735031767298</v>
      </c>
      <c r="H158" s="90">
        <f t="shared" si="21"/>
        <v>20928.81000000003</v>
      </c>
      <c r="I158" s="90">
        <f t="shared" si="22"/>
        <v>116749.94000000006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55539.29999999999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55539.29999999999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2018-01-26T13:12:53Z</cp:lastPrinted>
  <dcterms:created xsi:type="dcterms:W3CDTF">2000-06-20T04:48:00Z</dcterms:created>
  <dcterms:modified xsi:type="dcterms:W3CDTF">2018-01-29T06:42:39Z</dcterms:modified>
  <cp:category/>
  <cp:version/>
  <cp:contentType/>
  <cp:contentStatus/>
</cp:coreProperties>
</file>